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7" i="2"/>
  <c r="G7" s="1"/>
  <c r="I7" s="1"/>
  <c r="C7"/>
  <c r="F6"/>
  <c r="G6" s="1"/>
  <c r="I6" s="1"/>
  <c r="C6"/>
  <c r="F5"/>
  <c r="G5" s="1"/>
  <c r="I5" s="1"/>
  <c r="C4"/>
  <c r="F4" s="1"/>
  <c r="G4" s="1"/>
  <c r="I4" s="1"/>
  <c r="C3"/>
  <c r="F3" s="1"/>
  <c r="G3" s="1"/>
  <c r="I3" s="1"/>
  <c r="C2"/>
  <c r="F2" s="1"/>
  <c r="G2" s="1"/>
  <c r="I2" s="1"/>
  <c r="C6" i="1"/>
  <c r="C7"/>
  <c r="C4"/>
  <c r="C3"/>
  <c r="C2"/>
  <c r="F2"/>
  <c r="G2" s="1"/>
  <c r="I2" s="1"/>
  <c r="F3"/>
  <c r="G3" s="1"/>
  <c r="I3" s="1"/>
  <c r="F4"/>
  <c r="G4" s="1"/>
  <c r="I4" s="1"/>
  <c r="F5"/>
  <c r="G5" s="1"/>
  <c r="I5" s="1"/>
  <c r="F6"/>
  <c r="G6" s="1"/>
  <c r="I6" s="1"/>
  <c r="F7"/>
  <c r="G7" s="1"/>
  <c r="I7" s="1"/>
  <c r="W4" l="1"/>
  <c r="T2"/>
  <c r="T6"/>
  <c r="T4"/>
  <c r="U2"/>
  <c r="U4"/>
  <c r="U7"/>
  <c r="V5"/>
  <c r="W7"/>
  <c r="W5"/>
  <c r="W3"/>
  <c r="T3"/>
  <c r="T5"/>
  <c r="T7"/>
  <c r="U6"/>
  <c r="U3"/>
  <c r="U5"/>
  <c r="W2"/>
  <c r="W6"/>
</calcChain>
</file>

<file path=xl/sharedStrings.xml><?xml version="1.0" encoding="utf-8"?>
<sst xmlns="http://schemas.openxmlformats.org/spreadsheetml/2006/main" count="41" uniqueCount="26">
  <si>
    <t>Наименование цехов</t>
  </si>
  <si>
    <t>Рр, кВт</t>
  </si>
  <si>
    <t>Fц, м^2</t>
  </si>
  <si>
    <t>Ру.о., кВт/м^2</t>
  </si>
  <si>
    <t>Кс</t>
  </si>
  <si>
    <t>Рр.о., кВт</t>
  </si>
  <si>
    <t>Рр+Рр.о., кВт</t>
  </si>
  <si>
    <t>Qр, квар</t>
  </si>
  <si>
    <t>Sр, кВА</t>
  </si>
  <si>
    <t>Механический цех</t>
  </si>
  <si>
    <t>Сварочный цех</t>
  </si>
  <si>
    <t>Сборочный цех</t>
  </si>
  <si>
    <t>Копрессорная станция</t>
  </si>
  <si>
    <t>Окрасочный цех</t>
  </si>
  <si>
    <t>Цех подгот-ки произв-ва</t>
  </si>
  <si>
    <t>Номер цеха</t>
  </si>
  <si>
    <t>Ррi, кВт</t>
  </si>
  <si>
    <t>Ррнi, кВт</t>
  </si>
  <si>
    <t>Ррвi, кВт</t>
  </si>
  <si>
    <t>Рроi, кВт</t>
  </si>
  <si>
    <t>Xi</t>
  </si>
  <si>
    <t>Yi</t>
  </si>
  <si>
    <t>Ri, м</t>
  </si>
  <si>
    <t>aн, град</t>
  </si>
  <si>
    <t>ав, град</t>
  </si>
  <si>
    <t>ао, град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</si>
</sst>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0" fontId="0" fillId="0" borderId="0" xfId="0" applyFill="1"/>
    <xf numFmtId="0" fontId="0" fillId="2" borderId="1" xfId="0" applyFill="1" applyBorder="1"/>
    <xf numFmtId="0" fontId="0" fillId="2" borderId="1" xfId="0" applyFont="1" applyFill="1" applyBorder="1"/>
    <xf numFmtId="0" fontId="0" fillId="2" borderId="1" xfId="0" applyNumberFormat="1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" xfId="0" applyNumberFormat="1" applyFill="1" applyBorder="1"/>
    <xf numFmtId="0" fontId="0" fillId="0" borderId="6" xfId="0" applyNumberForma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8" xfId="0" applyNumberFormat="1" applyFill="1" applyBorder="1"/>
    <xf numFmtId="0" fontId="0" fillId="0" borderId="9" xfId="0" applyNumberFormat="1" applyFill="1" applyBorder="1"/>
  </cellXfs>
  <cellStyles count="1">
    <cellStyle name="Обычный" xfId="0" builtinId="0"/>
  </cellStyles>
  <dxfs count="17"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</dxf>
    <dxf>
      <border>
        <bottom style="thin">
          <color auto="1"/>
        </bottom>
        <vertical/>
        <horizontal/>
      </border>
    </dxf>
    <dxf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I7" totalsRowShown="0">
  <autoFilter ref="A1:I7"/>
  <tableColumns count="9">
    <tableColumn id="1" name="Наименование цехов"/>
    <tableColumn id="2" name="Рр, кВт"/>
    <tableColumn id="3" name="Fц, м^2"/>
    <tableColumn id="4" name="Ру.о., кВт/м^2"/>
    <tableColumn id="5" name="Кс"/>
    <tableColumn id="6" name="Рр.о., кВт" dataDxfId="16">
      <calculatedColumnFormula>Таблица1[[#This Row],[Ру.о., кВт/м^2]]*Таблица1[[#This Row],[Fц, м^2]]*Таблица1[[#This Row],[Кс]]</calculatedColumnFormula>
    </tableColumn>
    <tableColumn id="7" name="Рр+Рр.о., кВт" dataDxfId="15">
      <calculatedColumnFormula>Таблица1[[#This Row],[Рр, кВт]]+Таблица1[[#This Row],[Рр.о., кВт]]</calculatedColumnFormula>
    </tableColumn>
    <tableColumn id="8" name="Qр, квар"/>
    <tableColumn id="9" name="Sр, кВА" dataDxfId="14">
      <calculatedColumnFormula>SQRT(Таблица1[[#This Row],[Рр+Рр.о., кВт]]*Таблица1[[#This Row],[Рр+Рр.о., кВт]]+Таблица1[[#This Row],[Qр, квар]]*Таблица1[[#This Row],[Qр, квар]])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A1:I7" totalsRowShown="0" headerRowDxfId="13" dataDxfId="11" headerRowBorderDxfId="12" tableBorderDxfId="10" totalsRowBorderDxfId="9">
  <autoFilter ref="A1:I7"/>
  <tableColumns count="9">
    <tableColumn id="1" name="Наименование цехов" dataDxfId="8"/>
    <tableColumn id="2" name="Рр, кВт" dataDxfId="7"/>
    <tableColumn id="3" name="Fц, м^2" dataDxfId="6"/>
    <tableColumn id="4" name="Ру.о., кВт/м^2" dataDxfId="5"/>
    <tableColumn id="5" name="Кс" dataDxfId="4"/>
    <tableColumn id="6" name="Рр.о., кВт" dataDxfId="3">
      <calculatedColumnFormula>Таблица13[[#This Row],[Ру.о., кВт/м^2]]*Таблица13[[#This Row],[Fц, м^2]]*Таблица13[[#This Row],[Кс]]</calculatedColumnFormula>
    </tableColumn>
    <tableColumn id="7" name="Рр+Рр.о., кВт" dataDxfId="2">
      <calculatedColumnFormula>Таблица13[[#This Row],[Рр, кВт]]+Таблица13[[#This Row],[Рр.о., кВт]]</calculatedColumnFormula>
    </tableColumn>
    <tableColumn id="8" name="Qр, квар" dataDxfId="1"/>
    <tableColumn id="9" name="Sр, кВА" dataDxfId="0">
      <calculatedColumnFormula>SQRT(Таблица13[[#This Row],[Рр+Рр.о., кВт]]*Таблица13[[#This Row],[Рр+Рр.о., кВт]]+Таблица13[[#This Row],[Qр, квар]]*Таблица13[[#This Row],[Qр, квар]])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7"/>
  <sheetViews>
    <sheetView tabSelected="1" view="pageLayout" topLeftCell="I1" workbookViewId="0">
      <selection activeCell="H6" sqref="H6"/>
    </sheetView>
  </sheetViews>
  <sheetFormatPr defaultRowHeight="15"/>
  <cols>
    <col min="1" max="1" width="22.7109375" customWidth="1"/>
    <col min="2" max="2" width="8.42578125" customWidth="1"/>
    <col min="3" max="3" width="8.28515625" customWidth="1"/>
    <col min="4" max="4" width="14.42578125" customWidth="1"/>
    <col min="5" max="5" width="6.140625" customWidth="1"/>
    <col min="6" max="6" width="11.42578125" customWidth="1"/>
    <col min="7" max="7" width="13" customWidth="1"/>
    <col min="8" max="8" width="9.140625" customWidth="1"/>
    <col min="9" max="9" width="8.42578125" customWidth="1"/>
    <col min="11" max="11" width="11.85546875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M1" s="5" t="s">
        <v>15</v>
      </c>
      <c r="N1" s="5" t="s">
        <v>16</v>
      </c>
      <c r="O1" s="5" t="s">
        <v>17</v>
      </c>
      <c r="P1" s="5" t="s">
        <v>18</v>
      </c>
      <c r="Q1" s="5" t="s">
        <v>19</v>
      </c>
      <c r="R1" s="5" t="s">
        <v>20</v>
      </c>
      <c r="S1" s="5" t="s">
        <v>21</v>
      </c>
      <c r="T1" s="5" t="s">
        <v>22</v>
      </c>
      <c r="U1" s="5" t="s">
        <v>23</v>
      </c>
      <c r="V1" s="5" t="s">
        <v>24</v>
      </c>
      <c r="W1" s="5" t="s">
        <v>25</v>
      </c>
    </row>
    <row r="2" spans="1:23">
      <c r="A2" t="s">
        <v>9</v>
      </c>
      <c r="B2">
        <v>592.82000000000005</v>
      </c>
      <c r="C2">
        <f>1060.7/0.09</f>
        <v>11785.555555555557</v>
      </c>
      <c r="D2">
        <v>1.4999999999999999E-2</v>
      </c>
      <c r="E2">
        <v>0.95</v>
      </c>
      <c r="F2" s="2">
        <f>Таблица1[[#This Row],[Ру.о., кВт/м^2]]*Таблица1[[#This Row],[Fц, м^2]]*Таблица1[[#This Row],[Кс]]</f>
        <v>167.94416666666666</v>
      </c>
      <c r="G2" s="2">
        <f>Таблица1[[#This Row],[Рр, кВт]]+Таблица1[[#This Row],[Рр.о., кВт]]</f>
        <v>760.76416666666671</v>
      </c>
      <c r="H2">
        <v>879.6</v>
      </c>
      <c r="I2" s="2">
        <f>SQRT(Таблица1[[#This Row],[Рр+Рр.о., кВт]]*Таблица1[[#This Row],[Рр+Рр.о., кВт]]+Таблица1[[#This Row],[Qр, квар]]*Таблица1[[#This Row],[Qр, квар]])</f>
        <v>1162.9523968262965</v>
      </c>
      <c r="M2" s="5">
        <v>1</v>
      </c>
      <c r="N2" s="6">
        <v>592.82000000000005</v>
      </c>
      <c r="O2" s="6">
        <v>592.82000000000005</v>
      </c>
      <c r="P2" s="5"/>
      <c r="Q2" s="7">
        <v>167.94399999999999</v>
      </c>
      <c r="R2" s="5">
        <v>35</v>
      </c>
      <c r="S2" s="5">
        <v>40</v>
      </c>
      <c r="T2" s="5">
        <f t="shared" ref="T2:T7" si="0">SQRT(G2/3.14)</f>
        <v>15.565396934899432</v>
      </c>
      <c r="U2" s="5">
        <f>(360*B2)/G2</f>
        <v>280.52740829670165</v>
      </c>
      <c r="V2" s="5"/>
      <c r="W2" s="5">
        <f t="shared" ref="W2:W7" si="1">(360*F2)/G2</f>
        <v>79.47259170329832</v>
      </c>
    </row>
    <row r="3" spans="1:23">
      <c r="A3" s="1" t="s">
        <v>10</v>
      </c>
      <c r="B3" s="1">
        <v>1221.08</v>
      </c>
      <c r="C3" s="1">
        <f>2054.4/0.13</f>
        <v>15803.076923076924</v>
      </c>
      <c r="D3">
        <v>1.4999999999999999E-2</v>
      </c>
      <c r="E3" s="1">
        <v>0.95</v>
      </c>
      <c r="F3" s="3">
        <f>Таблица1[[#This Row],[Ру.о., кВт/м^2]]*Таблица1[[#This Row],[Fц, м^2]]*Таблица1[[#This Row],[Кс]]</f>
        <v>225.19384615384615</v>
      </c>
      <c r="G3" s="3">
        <f>Таблица1[[#This Row],[Рр, кВт]]+Таблица1[[#This Row],[Рр.о., кВт]]</f>
        <v>1446.2738461538461</v>
      </c>
      <c r="H3" s="1">
        <v>1652.2</v>
      </c>
      <c r="I3" s="3">
        <f>SQRT(Таблица1[[#This Row],[Рр+Рр.о., кВт]]*Таблица1[[#This Row],[Рр+Рр.о., кВт]]+Таблица1[[#This Row],[Qр, квар]]*Таблица1[[#This Row],[Qр, квар]])</f>
        <v>2195.7852531767853</v>
      </c>
      <c r="M3" s="5">
        <v>2</v>
      </c>
      <c r="N3" s="6">
        <v>1221.08</v>
      </c>
      <c r="O3" s="6">
        <v>1221.08</v>
      </c>
      <c r="P3" s="5"/>
      <c r="Q3" s="7">
        <v>225.19</v>
      </c>
      <c r="R3" s="5">
        <v>15</v>
      </c>
      <c r="S3" s="5">
        <v>40</v>
      </c>
      <c r="T3" s="5">
        <f t="shared" si="0"/>
        <v>21.461518266213922</v>
      </c>
      <c r="U3" s="5">
        <f>(360*B3)/G3</f>
        <v>303.94575769244682</v>
      </c>
      <c r="V3" s="5"/>
      <c r="W3" s="5">
        <f t="shared" si="1"/>
        <v>56.05424230755321</v>
      </c>
    </row>
    <row r="4" spans="1:23">
      <c r="A4" s="1" t="s">
        <v>11</v>
      </c>
      <c r="B4" s="1">
        <v>3324.3</v>
      </c>
      <c r="C4" s="1">
        <f>4388.24/0.09</f>
        <v>48758.222222222219</v>
      </c>
      <c r="D4">
        <v>1.4999999999999999E-2</v>
      </c>
      <c r="E4">
        <v>0.95</v>
      </c>
      <c r="F4" s="3">
        <f>Таблица1[[#This Row],[Ру.о., кВт/м^2]]*Таблица1[[#This Row],[Fц, м^2]]*Таблица1[[#This Row],[Кс]]</f>
        <v>694.80466666666655</v>
      </c>
      <c r="G4" s="3">
        <f>Таблица1[[#This Row],[Рр, кВт]]+Таблица1[[#This Row],[Рр.о., кВт]]</f>
        <v>4019.1046666666666</v>
      </c>
      <c r="H4" s="1">
        <v>2864.5</v>
      </c>
      <c r="I4" s="3">
        <f>SQRT(Таблица1[[#This Row],[Рр+Рр.о., кВт]]*Таблица1[[#This Row],[Рр+Рр.о., кВт]]+Таблица1[[#This Row],[Qр, квар]]*Таблица1[[#This Row],[Qр, квар]])</f>
        <v>4935.4394507097113</v>
      </c>
      <c r="M4" s="5">
        <v>3</v>
      </c>
      <c r="N4" s="6">
        <v>3324.3</v>
      </c>
      <c r="O4" s="6">
        <v>3324.3</v>
      </c>
      <c r="P4" s="5"/>
      <c r="Q4" s="7">
        <v>694.8</v>
      </c>
      <c r="R4" s="5">
        <v>15</v>
      </c>
      <c r="S4" s="5">
        <v>15</v>
      </c>
      <c r="T4" s="5">
        <f t="shared" si="0"/>
        <v>35.776663330526191</v>
      </c>
      <c r="U4" s="5">
        <f>(360*B4)/G4</f>
        <v>297.76482556562763</v>
      </c>
      <c r="V4" s="5"/>
      <c r="W4" s="5">
        <f t="shared" si="1"/>
        <v>62.235174434372354</v>
      </c>
    </row>
    <row r="5" spans="1:23">
      <c r="A5" s="1" t="s">
        <v>12</v>
      </c>
      <c r="B5" s="1">
        <v>304</v>
      </c>
      <c r="C5" s="1">
        <v>12400</v>
      </c>
      <c r="D5">
        <v>1.4999999999999999E-2</v>
      </c>
      <c r="E5" s="1">
        <v>0.95</v>
      </c>
      <c r="F5" s="3">
        <f>Таблица1[[#This Row],[Ру.о., кВт/м^2]]*Таблица1[[#This Row],[Fц, м^2]]*Таблица1[[#This Row],[Кс]]</f>
        <v>176.7</v>
      </c>
      <c r="G5" s="3">
        <f>Таблица1[[#This Row],[Рр, кВт]]+Таблица1[[#This Row],[Рр.о., кВт]]</f>
        <v>480.7</v>
      </c>
      <c r="H5" s="1">
        <v>181</v>
      </c>
      <c r="I5" s="3">
        <f>SQRT(Таблица1[[#This Row],[Рр+Рр.о., кВт]]*Таблица1[[#This Row],[Рр+Рр.о., кВт]]+Таблица1[[#This Row],[Qр, квар]]*Таблица1[[#This Row],[Qр, квар]])</f>
        <v>513.6472427649154</v>
      </c>
      <c r="M5" s="5">
        <v>4</v>
      </c>
      <c r="N5" s="6">
        <v>4784</v>
      </c>
      <c r="O5" s="5">
        <v>304</v>
      </c>
      <c r="P5" s="5">
        <v>4480</v>
      </c>
      <c r="Q5" s="7">
        <v>176.7</v>
      </c>
      <c r="R5" s="5">
        <v>60</v>
      </c>
      <c r="S5" s="5">
        <v>40</v>
      </c>
      <c r="T5" s="5">
        <f t="shared" si="0"/>
        <v>12.372920915229447</v>
      </c>
      <c r="U5" s="5">
        <f>(360*304)/G5</f>
        <v>227.66798418972331</v>
      </c>
      <c r="V5" s="5">
        <f>(360*4480)/G5</f>
        <v>3355.1071354275018</v>
      </c>
      <c r="W5" s="5">
        <f t="shared" si="1"/>
        <v>132.33201581027666</v>
      </c>
    </row>
    <row r="6" spans="1:23">
      <c r="A6" s="1" t="s">
        <v>13</v>
      </c>
      <c r="B6" s="1">
        <v>1214.6199999999999</v>
      </c>
      <c r="C6" s="1">
        <f>1446.88/0.08</f>
        <v>18086</v>
      </c>
      <c r="D6">
        <v>1.4999999999999999E-2</v>
      </c>
      <c r="E6">
        <v>0.95</v>
      </c>
      <c r="F6" s="3">
        <f>Таблица1[[#This Row],[Ру.о., кВт/м^2]]*Таблица1[[#This Row],[Fц, м^2]]*Таблица1[[#This Row],[Кс]]</f>
        <v>257.72549999999995</v>
      </c>
      <c r="G6" s="3">
        <f>Таблица1[[#This Row],[Рр, кВт]]+Таблица1[[#This Row],[Рр.о., кВт]]</f>
        <v>1472.3454999999999</v>
      </c>
      <c r="H6" s="1">
        <v>786.23</v>
      </c>
      <c r="I6" s="3">
        <f>SQRT(Таблица1[[#This Row],[Рр+Рр.о., кВт]]*Таблица1[[#This Row],[Рр+Рр.о., кВт]]+Таблица1[[#This Row],[Qр, квар]]*Таблица1[[#This Row],[Qр, квар]])</f>
        <v>1669.1191941470956</v>
      </c>
      <c r="M6" s="5">
        <v>5</v>
      </c>
      <c r="N6" s="6">
        <v>1214.6199999999999</v>
      </c>
      <c r="O6" s="6">
        <v>1214.6199999999999</v>
      </c>
      <c r="P6" s="5"/>
      <c r="Q6" s="7">
        <v>257.73</v>
      </c>
      <c r="R6" s="5">
        <v>60</v>
      </c>
      <c r="S6" s="5">
        <v>25</v>
      </c>
      <c r="T6" s="5">
        <f t="shared" si="0"/>
        <v>21.654095242339984</v>
      </c>
      <c r="U6" s="5">
        <f>(360*B6)/G6</f>
        <v>296.98409782214839</v>
      </c>
      <c r="V6" s="5"/>
      <c r="W6" s="5">
        <f t="shared" si="1"/>
        <v>63.015902177851586</v>
      </c>
    </row>
    <row r="7" spans="1:23">
      <c r="A7" s="1" t="s">
        <v>14</v>
      </c>
      <c r="B7" s="1">
        <v>598.1</v>
      </c>
      <c r="C7" s="1">
        <f>1211.34/0.05</f>
        <v>24226.799999999996</v>
      </c>
      <c r="D7">
        <v>1.4999999999999999E-2</v>
      </c>
      <c r="E7" s="1">
        <v>0.95</v>
      </c>
      <c r="F7" s="3">
        <f>Таблица1[[#This Row],[Ру.о., кВт/м^2]]*Таблица1[[#This Row],[Fц, м^2]]*Таблица1[[#This Row],[Кс]]</f>
        <v>345.23189999999994</v>
      </c>
      <c r="G7" s="3">
        <f>Таблица1[[#This Row],[Рр, кВт]]+Таблица1[[#This Row],[Рр.о., кВт]]</f>
        <v>943.33189999999991</v>
      </c>
      <c r="H7" s="1">
        <v>1053.3599999999999</v>
      </c>
      <c r="I7" s="3">
        <f>SQRT(Таблица1[[#This Row],[Рр+Рр.о., кВт]]*Таблица1[[#This Row],[Рр+Рр.о., кВт]]+Таблица1[[#This Row],[Qр, квар]]*Таблица1[[#This Row],[Qр, квар]])</f>
        <v>1414.0163942322627</v>
      </c>
      <c r="M7" s="5">
        <v>6</v>
      </c>
      <c r="N7" s="6">
        <v>598.1</v>
      </c>
      <c r="O7" s="6">
        <v>598.1</v>
      </c>
      <c r="P7" s="5"/>
      <c r="Q7" s="7">
        <v>345.23</v>
      </c>
      <c r="R7" s="5">
        <v>55</v>
      </c>
      <c r="S7" s="5">
        <v>10</v>
      </c>
      <c r="T7" s="5">
        <f t="shared" si="0"/>
        <v>17.332748540682239</v>
      </c>
      <c r="U7" s="5">
        <f>(360*B7)/G7</f>
        <v>228.25052349019472</v>
      </c>
      <c r="V7" s="5"/>
      <c r="W7" s="5">
        <f t="shared" si="1"/>
        <v>131.74947650980531</v>
      </c>
    </row>
    <row r="17" spans="6:13">
      <c r="F17" s="4"/>
      <c r="G17" s="4"/>
      <c r="H17" s="4"/>
      <c r="I17" s="4"/>
      <c r="J17" s="4"/>
      <c r="K17" s="4"/>
      <c r="L17" s="4"/>
      <c r="M17" s="4"/>
    </row>
  </sheetData>
  <pageMargins left="0.7" right="0.7" top="0.75" bottom="0.75" header="0.3" footer="0.3"/>
  <pageSetup paperSize="9" orientation="landscape" horizontalDpi="180" verticalDpi="18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I7"/>
  <sheetViews>
    <sheetView workbookViewId="0">
      <selection sqref="A1:I7"/>
    </sheetView>
  </sheetViews>
  <sheetFormatPr defaultRowHeight="15"/>
  <sheetData>
    <row r="1" spans="1:9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</row>
    <row r="2" spans="1:9">
      <c r="A2" s="11" t="s">
        <v>9</v>
      </c>
      <c r="B2" s="12">
        <v>592.82000000000005</v>
      </c>
      <c r="C2" s="12">
        <f>1060.7/0.09</f>
        <v>11785.555555555557</v>
      </c>
      <c r="D2" s="12">
        <v>1.4999999999999999E-2</v>
      </c>
      <c r="E2" s="12">
        <v>0.95</v>
      </c>
      <c r="F2" s="13">
        <f>Таблица13[[#This Row],[Ру.о., кВт/м^2]]*Таблица13[[#This Row],[Fц, м^2]]*Таблица13[[#This Row],[Кс]]</f>
        <v>167.94416666666666</v>
      </c>
      <c r="G2" s="13">
        <f>Таблица13[[#This Row],[Рр, кВт]]+Таблица13[[#This Row],[Рр.о., кВт]]</f>
        <v>760.76416666666671</v>
      </c>
      <c r="H2" s="12">
        <v>879.6</v>
      </c>
      <c r="I2" s="14">
        <f>SQRT(Таблица13[[#This Row],[Рр+Рр.о., кВт]]*Таблица13[[#This Row],[Рр+Рр.о., кВт]]+Таблица13[[#This Row],[Qр, квар]]*Таблица13[[#This Row],[Qр, квар]])</f>
        <v>1162.9523968262965</v>
      </c>
    </row>
    <row r="3" spans="1:9">
      <c r="A3" s="11" t="s">
        <v>10</v>
      </c>
      <c r="B3" s="12">
        <v>1221.08</v>
      </c>
      <c r="C3" s="12">
        <f>2054.4/0.13</f>
        <v>15803.076923076924</v>
      </c>
      <c r="D3" s="12">
        <v>1.4999999999999999E-2</v>
      </c>
      <c r="E3" s="12">
        <v>0.95</v>
      </c>
      <c r="F3" s="13">
        <f>Таблица13[[#This Row],[Ру.о., кВт/м^2]]*Таблица13[[#This Row],[Fц, м^2]]*Таблица13[[#This Row],[Кс]]</f>
        <v>225.19384615384615</v>
      </c>
      <c r="G3" s="13">
        <f>Таблица13[[#This Row],[Рр, кВт]]+Таблица13[[#This Row],[Рр.о., кВт]]</f>
        <v>1446.2738461538461</v>
      </c>
      <c r="H3" s="12">
        <v>1652.2</v>
      </c>
      <c r="I3" s="14">
        <f>SQRT(Таблица13[[#This Row],[Рр+Рр.о., кВт]]*Таблица13[[#This Row],[Рр+Рр.о., кВт]]+Таблица13[[#This Row],[Qр, квар]]*Таблица13[[#This Row],[Qр, квар]])</f>
        <v>2195.7852531767853</v>
      </c>
    </row>
    <row r="4" spans="1:9">
      <c r="A4" s="11" t="s">
        <v>11</v>
      </c>
      <c r="B4" s="12">
        <v>3324.3</v>
      </c>
      <c r="C4" s="12">
        <f>4388.24/0.09</f>
        <v>48758.222222222219</v>
      </c>
      <c r="D4" s="12">
        <v>1.4999999999999999E-2</v>
      </c>
      <c r="E4" s="12">
        <v>0.95</v>
      </c>
      <c r="F4" s="13">
        <f>Таблица13[[#This Row],[Ру.о., кВт/м^2]]*Таблица13[[#This Row],[Fц, м^2]]*Таблица13[[#This Row],[Кс]]</f>
        <v>694.80466666666655</v>
      </c>
      <c r="G4" s="13">
        <f>Таблица13[[#This Row],[Рр, кВт]]+Таблица13[[#This Row],[Рр.о., кВт]]</f>
        <v>4019.1046666666666</v>
      </c>
      <c r="H4" s="12">
        <v>2864.5</v>
      </c>
      <c r="I4" s="14">
        <f>SQRT(Таблица13[[#This Row],[Рр+Рр.о., кВт]]*Таблица13[[#This Row],[Рр+Рр.о., кВт]]+Таблица13[[#This Row],[Qр, квар]]*Таблица13[[#This Row],[Qр, квар]])</f>
        <v>4935.4394507097113</v>
      </c>
    </row>
    <row r="5" spans="1:9">
      <c r="A5" s="11" t="s">
        <v>12</v>
      </c>
      <c r="B5" s="12">
        <v>4784</v>
      </c>
      <c r="C5" s="12">
        <v>12400</v>
      </c>
      <c r="D5" s="12">
        <v>1.4999999999999999E-2</v>
      </c>
      <c r="E5" s="12">
        <v>0.95</v>
      </c>
      <c r="F5" s="13">
        <f>Таблица13[[#This Row],[Ру.о., кВт/м^2]]*Таблица13[[#This Row],[Fц, м^2]]*Таблица13[[#This Row],[Кс]]</f>
        <v>176.7</v>
      </c>
      <c r="G5" s="13">
        <f>Таблица13[[#This Row],[Рр, кВт]]+Таблица13[[#This Row],[Рр.о., кВт]]</f>
        <v>4960.7</v>
      </c>
      <c r="H5" s="12">
        <v>3876.6</v>
      </c>
      <c r="I5" s="14">
        <f>SQRT(Таблица13[[#This Row],[Рр+Рр.о., кВт]]*Таблица13[[#This Row],[Рр+Рр.о., кВт]]+Таблица13[[#This Row],[Qр, квар]]*Таблица13[[#This Row],[Qр, квар]])</f>
        <v>6295.7582585420159</v>
      </c>
    </row>
    <row r="6" spans="1:9">
      <c r="A6" s="11" t="s">
        <v>13</v>
      </c>
      <c r="B6" s="12">
        <v>1214.6199999999999</v>
      </c>
      <c r="C6" s="12">
        <f>1446.88/0.08</f>
        <v>18086</v>
      </c>
      <c r="D6" s="12">
        <v>1.4999999999999999E-2</v>
      </c>
      <c r="E6" s="12">
        <v>0.95</v>
      </c>
      <c r="F6" s="13">
        <f>Таблица13[[#This Row],[Ру.о., кВт/м^2]]*Таблица13[[#This Row],[Fц, м^2]]*Таблица13[[#This Row],[Кс]]</f>
        <v>257.72549999999995</v>
      </c>
      <c r="G6" s="13">
        <f>Таблица13[[#This Row],[Рр, кВт]]+Таблица13[[#This Row],[Рр.о., кВт]]</f>
        <v>1472.3454999999999</v>
      </c>
      <c r="H6" s="12">
        <v>786.23</v>
      </c>
      <c r="I6" s="14">
        <f>SQRT(Таблица13[[#This Row],[Рр+Рр.о., кВт]]*Таблица13[[#This Row],[Рр+Рр.о., кВт]]+Таблица13[[#This Row],[Qр, квар]]*Таблица13[[#This Row],[Qр, квар]])</f>
        <v>1669.1191941470956</v>
      </c>
    </row>
    <row r="7" spans="1:9">
      <c r="A7" s="15" t="s">
        <v>14</v>
      </c>
      <c r="B7" s="16">
        <v>598.1</v>
      </c>
      <c r="C7" s="16">
        <f>1211.34/0.05</f>
        <v>24226.799999999996</v>
      </c>
      <c r="D7" s="16">
        <v>1.4999999999999999E-2</v>
      </c>
      <c r="E7" s="16">
        <v>0.95</v>
      </c>
      <c r="F7" s="17">
        <f>Таблица13[[#This Row],[Ру.о., кВт/м^2]]*Таблица13[[#This Row],[Fц, м^2]]*Таблица13[[#This Row],[Кс]]</f>
        <v>345.23189999999994</v>
      </c>
      <c r="G7" s="17">
        <f>Таблица13[[#This Row],[Рр, кВт]]+Таблица13[[#This Row],[Рр.о., кВт]]</f>
        <v>943.33189999999991</v>
      </c>
      <c r="H7" s="16">
        <v>1053.3599999999999</v>
      </c>
      <c r="I7" s="18">
        <f>SQRT(Таблица13[[#This Row],[Рр+Рр.о., кВт]]*Таблица13[[#This Row],[Рр+Рр.о., кВт]]+Таблица13[[#This Row],[Qр, квар]]*Таблица13[[#This Row],[Qр, квар]])</f>
        <v>1414.0163942322627</v>
      </c>
    </row>
  </sheetData>
  <pageMargins left="0.7" right="0.7" top="0.75" bottom="0.75" header="0.3" footer="0.3"/>
  <pageSetup paperSize="9" orientation="portrait" horizontalDpi="180" verticalDpi="18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2009-12-14T19:09:23Z</dcterms:modified>
</cp:coreProperties>
</file>