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5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S23" i="1"/>
  <c r="S10"/>
  <c r="C22"/>
  <c r="B22"/>
  <c r="C18"/>
  <c r="B18"/>
  <c r="E3"/>
  <c r="F3" s="1"/>
  <c r="N3"/>
  <c r="P3" s="1"/>
  <c r="T3"/>
  <c r="E4"/>
  <c r="F4"/>
  <c r="I4"/>
  <c r="J4"/>
  <c r="N4"/>
  <c r="P4"/>
  <c r="T4"/>
  <c r="E5"/>
  <c r="F5" s="1"/>
  <c r="N5"/>
  <c r="P5" s="1"/>
  <c r="T5"/>
  <c r="B6"/>
  <c r="C6"/>
  <c r="N6"/>
  <c r="P6" s="1"/>
  <c r="E7"/>
  <c r="F7" s="1"/>
  <c r="N7"/>
  <c r="P7" s="1"/>
  <c r="T7"/>
  <c r="E8"/>
  <c r="F8" s="1"/>
  <c r="N8"/>
  <c r="P8" s="1"/>
  <c r="T8"/>
  <c r="E9"/>
  <c r="F9" s="1"/>
  <c r="N9"/>
  <c r="P9" s="1"/>
  <c r="T9"/>
  <c r="T17"/>
  <c r="T19"/>
  <c r="T21"/>
  <c r="T16"/>
  <c r="C20"/>
  <c r="B20"/>
  <c r="E21"/>
  <c r="F21" s="1"/>
  <c r="N17"/>
  <c r="P17" s="1"/>
  <c r="N18"/>
  <c r="P18" s="1"/>
  <c r="N19"/>
  <c r="P19" s="1"/>
  <c r="N20"/>
  <c r="P20" s="1"/>
  <c r="N21"/>
  <c r="P21" s="1"/>
  <c r="N22"/>
  <c r="P22" s="1"/>
  <c r="N16"/>
  <c r="P16" s="1"/>
  <c r="I21"/>
  <c r="J21" s="1"/>
  <c r="E19"/>
  <c r="F19" s="1"/>
  <c r="E17"/>
  <c r="I17" s="1"/>
  <c r="J17" s="1"/>
  <c r="E16"/>
  <c r="F16" s="1"/>
  <c r="T18" l="1"/>
  <c r="I7"/>
  <c r="J7" s="1"/>
  <c r="T6"/>
  <c r="T20"/>
  <c r="T22"/>
  <c r="I9"/>
  <c r="J9" s="1"/>
  <c r="D6"/>
  <c r="E6" s="1"/>
  <c r="I6" s="1"/>
  <c r="J6" s="1"/>
  <c r="I5"/>
  <c r="J5" s="1"/>
  <c r="I8"/>
  <c r="J8" s="1"/>
  <c r="I3"/>
  <c r="J3" s="1"/>
  <c r="D20"/>
  <c r="E20" s="1"/>
  <c r="F20" s="1"/>
  <c r="I19"/>
  <c r="J19" s="1"/>
  <c r="F17"/>
  <c r="D18"/>
  <c r="E18" s="1"/>
  <c r="F18" s="1"/>
  <c r="I16"/>
  <c r="J16" s="1"/>
  <c r="D22"/>
  <c r="E22" s="1"/>
  <c r="F6" l="1"/>
  <c r="I20"/>
  <c r="J20" s="1"/>
  <c r="I18"/>
  <c r="J18" s="1"/>
  <c r="I22"/>
  <c r="J22" s="1"/>
  <c r="F22"/>
</calcChain>
</file>

<file path=xl/sharedStrings.xml><?xml version="1.0" encoding="utf-8"?>
<sst xmlns="http://schemas.openxmlformats.org/spreadsheetml/2006/main" count="84" uniqueCount="43">
  <si>
    <t>Пункты КЛ</t>
  </si>
  <si>
    <t>Рр, кВт</t>
  </si>
  <si>
    <t>Qр, квар</t>
  </si>
  <si>
    <t>Sр, кВА</t>
  </si>
  <si>
    <t>Iр, А</t>
  </si>
  <si>
    <t>Fэ, мм2</t>
  </si>
  <si>
    <t>Марка и сечен. каб.</t>
  </si>
  <si>
    <t>Спос.Прокл.</t>
  </si>
  <si>
    <t>Iр.к.,А</t>
  </si>
  <si>
    <t>Iав, А</t>
  </si>
  <si>
    <t>Кп</t>
  </si>
  <si>
    <t>Кt</t>
  </si>
  <si>
    <t>Кав</t>
  </si>
  <si>
    <t>I'ав., А</t>
  </si>
  <si>
    <t>L, км</t>
  </si>
  <si>
    <t>ГПП-ТП1</t>
  </si>
  <si>
    <t>2ААБл-6-3х16</t>
  </si>
  <si>
    <t>траншея</t>
  </si>
  <si>
    <t>ГПП-ТП2</t>
  </si>
  <si>
    <t>2ААБл-6-3х35</t>
  </si>
  <si>
    <t>ГПП-ТП3</t>
  </si>
  <si>
    <t>2ААБл-6-3х240</t>
  </si>
  <si>
    <t>ГПП-РП1</t>
  </si>
  <si>
    <t>2ПвБП-6-3х240</t>
  </si>
  <si>
    <t>РП1-ТП4</t>
  </si>
  <si>
    <t>2ААБл-6-3х10</t>
  </si>
  <si>
    <t>ГПП-ТП5</t>
  </si>
  <si>
    <t>ГПП-ТП6</t>
  </si>
  <si>
    <t>Iдл.доп.,А</t>
  </si>
  <si>
    <t>I'дл.доп.,А</t>
  </si>
  <si>
    <t>Ro,Ом/км</t>
  </si>
  <si>
    <t>Xo,Ом/км</t>
  </si>
  <si>
    <r>
      <rPr>
        <sz val="9"/>
        <color theme="1"/>
        <rFont val="Calibri"/>
        <family val="2"/>
        <charset val="204"/>
      </rPr>
      <t>Δ</t>
    </r>
    <r>
      <rPr>
        <sz val="9"/>
        <color theme="1"/>
        <rFont val="Calibri"/>
        <family val="2"/>
        <charset val="204"/>
        <scheme val="minor"/>
      </rPr>
      <t>U, %</t>
    </r>
  </si>
  <si>
    <t>ТП3-ГПП</t>
  </si>
  <si>
    <t>2ААБл-6-3х70</t>
  </si>
  <si>
    <t>РАДИАЛ</t>
  </si>
  <si>
    <t>СМЕШАН</t>
  </si>
  <si>
    <t>ТП2-ТП1</t>
  </si>
  <si>
    <t>ТП1-ГПП</t>
  </si>
  <si>
    <t>ТП4-РП1</t>
  </si>
  <si>
    <t>РП1-ГПП</t>
  </si>
  <si>
    <t>ТП6-ТП5</t>
  </si>
  <si>
    <t>ТП5-ГПП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</si>
</sst>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5"/>
  <sheetViews>
    <sheetView tabSelected="1" view="pageLayout" zoomScaleNormal="110" workbookViewId="0">
      <selection activeCell="S24" sqref="S24"/>
    </sheetView>
  </sheetViews>
  <sheetFormatPr defaultRowHeight="15"/>
  <cols>
    <col min="1" max="1" width="9.5703125" customWidth="1"/>
    <col min="2" max="2" width="6.7109375" customWidth="1"/>
    <col min="3" max="3" width="7.7109375" customWidth="1"/>
    <col min="4" max="4" width="6.85546875" customWidth="1"/>
    <col min="5" max="5" width="6.140625" customWidth="1"/>
    <col min="6" max="6" width="6.7109375" customWidth="1"/>
    <col min="7" max="7" width="13" customWidth="1"/>
    <col min="8" max="8" width="8.85546875" customWidth="1"/>
    <col min="9" max="9" width="6.28515625" customWidth="1"/>
    <col min="10" max="10" width="6.7109375" customWidth="1"/>
    <col min="11" max="11" width="8.140625" customWidth="1"/>
    <col min="12" max="12" width="4.7109375" customWidth="1"/>
    <col min="13" max="13" width="3.140625" customWidth="1"/>
    <col min="14" max="14" width="8.42578125" customWidth="1"/>
    <col min="15" max="15" width="5" customWidth="1"/>
    <col min="16" max="17" width="7.5703125" customWidth="1"/>
    <col min="18" max="18" width="7.42578125" customWidth="1"/>
    <col min="19" max="19" width="7.140625" customWidth="1"/>
    <col min="20" max="20" width="5.42578125" customWidth="1"/>
  </cols>
  <sheetData>
    <row r="1" spans="1:20">
      <c r="A1" t="s">
        <v>35</v>
      </c>
    </row>
    <row r="2" spans="1:2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28</v>
      </c>
      <c r="L2" s="1" t="s">
        <v>10</v>
      </c>
      <c r="M2" s="1" t="s">
        <v>11</v>
      </c>
      <c r="N2" s="1" t="s">
        <v>29</v>
      </c>
      <c r="O2" s="1" t="s">
        <v>12</v>
      </c>
      <c r="P2" s="1" t="s">
        <v>13</v>
      </c>
      <c r="Q2" s="1" t="s">
        <v>30</v>
      </c>
      <c r="R2" s="1" t="s">
        <v>31</v>
      </c>
      <c r="S2" s="1" t="s">
        <v>14</v>
      </c>
      <c r="T2" s="1" t="s">
        <v>32</v>
      </c>
    </row>
    <row r="3" spans="1:20">
      <c r="A3" s="1" t="s">
        <v>15</v>
      </c>
      <c r="B3" s="1">
        <v>773.29</v>
      </c>
      <c r="C3" s="1">
        <v>738.7</v>
      </c>
      <c r="D3" s="1">
        <v>1069.42</v>
      </c>
      <c r="E3" s="1">
        <f>D3/(2*SQRT(3)*6)</f>
        <v>51.452493739730798</v>
      </c>
      <c r="F3" s="1">
        <f>E3/1.2</f>
        <v>42.877078116442334</v>
      </c>
      <c r="G3" s="1" t="s">
        <v>16</v>
      </c>
      <c r="H3" s="1" t="s">
        <v>17</v>
      </c>
      <c r="I3" s="1">
        <f>E3</f>
        <v>51.452493739730798</v>
      </c>
      <c r="J3" s="1">
        <f>2*I3</f>
        <v>102.9049874794616</v>
      </c>
      <c r="K3" s="1">
        <v>85</v>
      </c>
      <c r="L3" s="1">
        <v>0.95</v>
      </c>
      <c r="M3" s="1">
        <v>1</v>
      </c>
      <c r="N3" s="1">
        <f>K3*L3*M3</f>
        <v>80.75</v>
      </c>
      <c r="O3" s="1">
        <v>1.35</v>
      </c>
      <c r="P3" s="1">
        <f>N3*O3</f>
        <v>109.0125</v>
      </c>
      <c r="Q3" s="1">
        <v>8.2000000000000003E-2</v>
      </c>
      <c r="R3" s="1">
        <v>8.7999999999999995E-2</v>
      </c>
      <c r="S3" s="1">
        <v>0.15523999999999999</v>
      </c>
      <c r="T3" s="1">
        <f>((B3*POWER(10,(-3))*Q3+C3*POWER(10,(-3))*R3)*S3*100)/(2*POWER(6,2))</f>
        <v>2.7687782765555551E-2</v>
      </c>
    </row>
    <row r="4" spans="1:20">
      <c r="A4" s="1" t="s">
        <v>18</v>
      </c>
      <c r="B4" s="1">
        <v>1468.48</v>
      </c>
      <c r="C4" s="1">
        <v>800.65</v>
      </c>
      <c r="D4" s="1">
        <v>1672.56</v>
      </c>
      <c r="E4" s="1">
        <f t="shared" ref="E4:E9" si="0">D4/(2*SQRT(3)*6)</f>
        <v>80.47108051965003</v>
      </c>
      <c r="F4" s="1">
        <f t="shared" ref="F4:F9" si="1">E4/1.2</f>
        <v>67.05923376637503</v>
      </c>
      <c r="G4" s="1" t="s">
        <v>19</v>
      </c>
      <c r="H4" s="1" t="s">
        <v>17</v>
      </c>
      <c r="I4" s="1">
        <f t="shared" ref="I4:I9" si="2">E4</f>
        <v>80.47108051965003</v>
      </c>
      <c r="J4" s="1">
        <f t="shared" ref="J4:J9" si="3">2*I4</f>
        <v>160.94216103930006</v>
      </c>
      <c r="K4" s="1">
        <v>135</v>
      </c>
      <c r="L4" s="1">
        <v>0.95</v>
      </c>
      <c r="M4" s="1">
        <v>1</v>
      </c>
      <c r="N4" s="1">
        <f t="shared" ref="N4:N9" si="4">K4*L4*M4</f>
        <v>128.25</v>
      </c>
      <c r="O4" s="1">
        <v>1.35</v>
      </c>
      <c r="P4" s="1">
        <f t="shared" ref="P4:P9" si="5">N4*O4</f>
        <v>173.13750000000002</v>
      </c>
      <c r="Q4" s="1">
        <v>1.1000000000000001</v>
      </c>
      <c r="R4" s="1">
        <v>6.0999999999999999E-2</v>
      </c>
      <c r="S4" s="1">
        <v>0.34636</v>
      </c>
      <c r="T4" s="1">
        <f t="shared" ref="T4:T9" si="6">((B4*POWER(10,(-3))*Q4+C4*POWER(10,(-3))*R4)*S4*100)/(2*POWER(6,2))</f>
        <v>0.80055709340833325</v>
      </c>
    </row>
    <row r="5" spans="1:20">
      <c r="A5" s="1" t="s">
        <v>20</v>
      </c>
      <c r="B5" s="1">
        <v>4055</v>
      </c>
      <c r="C5" s="1">
        <v>3164.9</v>
      </c>
      <c r="D5" s="1">
        <v>5143.8999999999996</v>
      </c>
      <c r="E5" s="1">
        <f t="shared" si="0"/>
        <v>247.48600414037631</v>
      </c>
      <c r="F5" s="1">
        <f t="shared" si="1"/>
        <v>206.23833678364693</v>
      </c>
      <c r="G5" s="1" t="s">
        <v>21</v>
      </c>
      <c r="H5" s="1" t="s">
        <v>17</v>
      </c>
      <c r="I5" s="1">
        <f t="shared" si="2"/>
        <v>247.48600414037631</v>
      </c>
      <c r="J5" s="1">
        <f t="shared" si="3"/>
        <v>494.97200828075262</v>
      </c>
      <c r="K5" s="1">
        <v>430</v>
      </c>
      <c r="L5" s="1">
        <v>0.95</v>
      </c>
      <c r="M5" s="1">
        <v>1</v>
      </c>
      <c r="N5" s="1">
        <f t="shared" si="4"/>
        <v>408.5</v>
      </c>
      <c r="O5" s="1">
        <v>1.35</v>
      </c>
      <c r="P5" s="1">
        <f t="shared" si="5"/>
        <v>551.47500000000002</v>
      </c>
      <c r="Q5" s="1">
        <v>0.16</v>
      </c>
      <c r="R5" s="1">
        <v>5.5E-2</v>
      </c>
      <c r="S5" s="1">
        <v>0.31417</v>
      </c>
      <c r="T5" s="1">
        <f t="shared" si="6"/>
        <v>0.35905682057638888</v>
      </c>
    </row>
    <row r="6" spans="1:20">
      <c r="A6" s="1" t="s">
        <v>22</v>
      </c>
      <c r="B6" s="1">
        <f>B7+4480</f>
        <v>4969.3999999999996</v>
      </c>
      <c r="C6" s="1">
        <f>C7+3696</f>
        <v>3915.68</v>
      </c>
      <c r="D6" s="1">
        <f>SQRT(POWER(B6,2)+POWER(C6,2))</f>
        <v>6326.727923848156</v>
      </c>
      <c r="E6" s="1">
        <f t="shared" si="0"/>
        <v>304.39483916027126</v>
      </c>
      <c r="F6" s="1">
        <f t="shared" si="1"/>
        <v>253.66236596689274</v>
      </c>
      <c r="G6" s="1" t="s">
        <v>23</v>
      </c>
      <c r="H6" s="1" t="s">
        <v>17</v>
      </c>
      <c r="I6" s="1">
        <f>E6</f>
        <v>304.39483916027126</v>
      </c>
      <c r="J6" s="1">
        <f t="shared" si="3"/>
        <v>608.78967832054252</v>
      </c>
      <c r="K6" s="1">
        <v>560</v>
      </c>
      <c r="L6" s="1">
        <v>0.95</v>
      </c>
      <c r="M6" s="1">
        <v>1</v>
      </c>
      <c r="N6" s="1">
        <f t="shared" si="4"/>
        <v>532</v>
      </c>
      <c r="O6" s="1">
        <v>1.35</v>
      </c>
      <c r="P6" s="1">
        <f t="shared" si="5"/>
        <v>718.2</v>
      </c>
      <c r="Q6" s="1">
        <v>0.62</v>
      </c>
      <c r="R6" s="1">
        <v>1.36</v>
      </c>
      <c r="S6" s="1">
        <v>0.27904000000000001</v>
      </c>
      <c r="T6" s="1">
        <f t="shared" si="6"/>
        <v>3.2579287296000001</v>
      </c>
    </row>
    <row r="7" spans="1:20">
      <c r="A7" s="1" t="s">
        <v>24</v>
      </c>
      <c r="B7" s="1">
        <v>489.4</v>
      </c>
      <c r="C7" s="1">
        <v>219.68</v>
      </c>
      <c r="D7" s="1">
        <v>536.45000000000005</v>
      </c>
      <c r="E7" s="1">
        <f t="shared" si="0"/>
        <v>25.809962658897895</v>
      </c>
      <c r="F7" s="1">
        <f t="shared" si="1"/>
        <v>21.508302215748248</v>
      </c>
      <c r="G7" s="1" t="s">
        <v>25</v>
      </c>
      <c r="H7" s="1" t="s">
        <v>17</v>
      </c>
      <c r="I7" s="1">
        <f t="shared" si="2"/>
        <v>25.809962658897895</v>
      </c>
      <c r="J7" s="1">
        <f t="shared" si="3"/>
        <v>51.61992531779579</v>
      </c>
      <c r="K7" s="1">
        <v>65</v>
      </c>
      <c r="L7" s="1">
        <v>0.95</v>
      </c>
      <c r="M7" s="1">
        <v>1</v>
      </c>
      <c r="N7" s="1">
        <f t="shared" si="4"/>
        <v>61.75</v>
      </c>
      <c r="O7" s="1">
        <v>1.35</v>
      </c>
      <c r="P7" s="1">
        <f t="shared" si="5"/>
        <v>83.362500000000011</v>
      </c>
      <c r="Q7" s="1">
        <v>3.84</v>
      </c>
      <c r="R7" s="1">
        <v>8.2000000000000003E-2</v>
      </c>
      <c r="S7" s="1">
        <v>3.0000000000000001E-3</v>
      </c>
      <c r="T7" s="1">
        <f t="shared" si="6"/>
        <v>7.9054573333333326E-3</v>
      </c>
    </row>
    <row r="8" spans="1:20">
      <c r="A8" s="1" t="s">
        <v>26</v>
      </c>
      <c r="B8" s="1">
        <v>1494.56</v>
      </c>
      <c r="C8" s="1">
        <v>742.57</v>
      </c>
      <c r="D8" s="1">
        <v>1668.86</v>
      </c>
      <c r="E8" s="1">
        <f t="shared" si="0"/>
        <v>80.2930641866499</v>
      </c>
      <c r="F8" s="1">
        <f t="shared" si="1"/>
        <v>66.910886822208255</v>
      </c>
      <c r="G8" s="1" t="s">
        <v>19</v>
      </c>
      <c r="H8" s="1" t="s">
        <v>17</v>
      </c>
      <c r="I8" s="1">
        <f t="shared" si="2"/>
        <v>80.2930641866499</v>
      </c>
      <c r="J8" s="1">
        <f t="shared" si="3"/>
        <v>160.5861283732998</v>
      </c>
      <c r="K8" s="1">
        <v>135</v>
      </c>
      <c r="L8" s="1">
        <v>0.95</v>
      </c>
      <c r="M8" s="1">
        <v>1</v>
      </c>
      <c r="N8" s="1">
        <f t="shared" si="4"/>
        <v>128.25</v>
      </c>
      <c r="O8" s="1">
        <v>1.35</v>
      </c>
      <c r="P8" s="1">
        <f t="shared" si="5"/>
        <v>173.13750000000002</v>
      </c>
      <c r="Q8" s="1">
        <v>1.1000000000000001</v>
      </c>
      <c r="R8" s="1">
        <v>6.0999999999999999E-2</v>
      </c>
      <c r="S8" s="1">
        <v>0.18679000000000001</v>
      </c>
      <c r="T8" s="1">
        <f t="shared" si="6"/>
        <v>0.43825935042819442</v>
      </c>
    </row>
    <row r="9" spans="1:20">
      <c r="A9" s="1" t="s">
        <v>27</v>
      </c>
      <c r="B9" s="1">
        <v>955.68</v>
      </c>
      <c r="C9" s="1">
        <v>432.85</v>
      </c>
      <c r="D9" s="1">
        <v>1049.1300000000001</v>
      </c>
      <c r="E9" s="1">
        <f t="shared" si="0"/>
        <v>50.476290659576009</v>
      </c>
      <c r="F9" s="1">
        <f t="shared" si="1"/>
        <v>42.063575549646679</v>
      </c>
      <c r="G9" s="1" t="s">
        <v>16</v>
      </c>
      <c r="H9" s="1" t="s">
        <v>17</v>
      </c>
      <c r="I9" s="1">
        <f t="shared" si="2"/>
        <v>50.476290659576009</v>
      </c>
      <c r="J9" s="1">
        <f t="shared" si="3"/>
        <v>100.95258131915202</v>
      </c>
      <c r="K9" s="1">
        <v>85</v>
      </c>
      <c r="L9" s="1">
        <v>0.95</v>
      </c>
      <c r="M9" s="1">
        <v>1</v>
      </c>
      <c r="N9" s="1">
        <f t="shared" si="4"/>
        <v>80.75</v>
      </c>
      <c r="O9" s="1">
        <v>1.35</v>
      </c>
      <c r="P9" s="1">
        <f t="shared" si="5"/>
        <v>109.0125</v>
      </c>
      <c r="Q9" s="1">
        <v>8.2000000000000003E-2</v>
      </c>
      <c r="R9" s="1">
        <v>8.7999999999999995E-2</v>
      </c>
      <c r="S9" s="1">
        <v>0.28725000000000001</v>
      </c>
      <c r="T9" s="1">
        <f t="shared" si="6"/>
        <v>4.6461315083333336E-2</v>
      </c>
    </row>
    <row r="10" spans="1:20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>
        <f>S3+S4+S5+S6+S7+S8+S9</f>
        <v>1.57185</v>
      </c>
      <c r="T10" s="2"/>
    </row>
    <row r="14" spans="1:20">
      <c r="A14" t="s">
        <v>36</v>
      </c>
    </row>
    <row r="15" spans="1:20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  <c r="G15" s="1" t="s">
        <v>6</v>
      </c>
      <c r="H15" s="1" t="s">
        <v>7</v>
      </c>
      <c r="I15" s="1" t="s">
        <v>8</v>
      </c>
      <c r="J15" s="1" t="s">
        <v>9</v>
      </c>
      <c r="K15" s="1" t="s">
        <v>28</v>
      </c>
      <c r="L15" s="1" t="s">
        <v>10</v>
      </c>
      <c r="M15" s="1" t="s">
        <v>11</v>
      </c>
      <c r="N15" s="1" t="s">
        <v>29</v>
      </c>
      <c r="O15" s="1" t="s">
        <v>12</v>
      </c>
      <c r="P15" s="1" t="s">
        <v>13</v>
      </c>
      <c r="Q15" s="1" t="s">
        <v>30</v>
      </c>
      <c r="R15" s="1" t="s">
        <v>31</v>
      </c>
      <c r="S15" s="1" t="s">
        <v>14</v>
      </c>
      <c r="T15" s="1" t="s">
        <v>32</v>
      </c>
    </row>
    <row r="16" spans="1:20">
      <c r="A16" s="1" t="s">
        <v>33</v>
      </c>
      <c r="B16" s="1">
        <v>4055</v>
      </c>
      <c r="C16" s="1">
        <v>3164.9</v>
      </c>
      <c r="D16" s="1">
        <v>5143.8999999999996</v>
      </c>
      <c r="E16" s="1">
        <f t="shared" ref="E16:E20" si="7">D16/(2*SQRT(3)*6)</f>
        <v>247.48600414037631</v>
      </c>
      <c r="F16" s="1">
        <f>E16/1.2</f>
        <v>206.23833678364693</v>
      </c>
      <c r="G16" s="1" t="s">
        <v>21</v>
      </c>
      <c r="H16" s="1" t="s">
        <v>17</v>
      </c>
      <c r="I16" s="1">
        <f t="shared" ref="I16:I20" si="8">E16</f>
        <v>247.48600414037631</v>
      </c>
      <c r="J16" s="1">
        <f t="shared" ref="J16:J22" si="9">2*I16</f>
        <v>494.97200828075262</v>
      </c>
      <c r="K16" s="1">
        <v>430</v>
      </c>
      <c r="L16" s="1">
        <v>0.95</v>
      </c>
      <c r="M16" s="1">
        <v>1</v>
      </c>
      <c r="N16" s="1">
        <f t="shared" ref="N16:N22" si="10">K16*L16*M16</f>
        <v>408.5</v>
      </c>
      <c r="O16" s="1">
        <v>1.35</v>
      </c>
      <c r="P16" s="1">
        <f t="shared" ref="P16:P22" si="11">N16*O16</f>
        <v>551.47500000000002</v>
      </c>
      <c r="Q16" s="1">
        <v>0.16</v>
      </c>
      <c r="R16" s="1">
        <v>5.5E-2</v>
      </c>
      <c r="S16" s="1">
        <v>0.31297999999999998</v>
      </c>
      <c r="T16" s="1">
        <f>((B16*POWER(10,(-3))*Q16+C16*POWER(10,(-3))*R16)*S16*100)/(2*POWER(6,2))</f>
        <v>0.35769680015277772</v>
      </c>
    </row>
    <row r="17" spans="1:20">
      <c r="A17" s="1" t="s">
        <v>37</v>
      </c>
      <c r="B17" s="1">
        <v>1468.48</v>
      </c>
      <c r="C17" s="1">
        <v>800.65</v>
      </c>
      <c r="D17" s="1">
        <v>1672.56</v>
      </c>
      <c r="E17" s="1">
        <f t="shared" si="7"/>
        <v>80.47108051965003</v>
      </c>
      <c r="F17" s="1">
        <f>E17/1.2</f>
        <v>67.05923376637503</v>
      </c>
      <c r="G17" s="1" t="s">
        <v>19</v>
      </c>
      <c r="H17" s="1" t="s">
        <v>17</v>
      </c>
      <c r="I17" s="1">
        <f t="shared" si="8"/>
        <v>80.47108051965003</v>
      </c>
      <c r="J17" s="1">
        <f t="shared" si="9"/>
        <v>160.94216103930006</v>
      </c>
      <c r="K17" s="1">
        <v>135</v>
      </c>
      <c r="L17" s="1">
        <v>0.95</v>
      </c>
      <c r="M17" s="1">
        <v>1</v>
      </c>
      <c r="N17" s="1">
        <f t="shared" si="10"/>
        <v>128.25</v>
      </c>
      <c r="O17" s="1">
        <v>1.35</v>
      </c>
      <c r="P17" s="1">
        <f t="shared" si="11"/>
        <v>173.13750000000002</v>
      </c>
      <c r="Q17" s="1">
        <v>1.1000000000000001</v>
      </c>
      <c r="R17" s="1">
        <v>6.0999999999999999E-2</v>
      </c>
      <c r="S17" s="1">
        <v>0.17177000000000001</v>
      </c>
      <c r="T17" s="1">
        <f t="shared" ref="T17:T22" si="12">((B17*POWER(10,(-3))*Q17+C17*POWER(10,(-3))*R17)*S17*100)/(2*POWER(6,2))</f>
        <v>0.3970195517229167</v>
      </c>
    </row>
    <row r="18" spans="1:20">
      <c r="A18" s="1" t="s">
        <v>38</v>
      </c>
      <c r="B18" s="1">
        <f>B17+773.29</f>
        <v>2241.77</v>
      </c>
      <c r="C18" s="1">
        <f>C17+738.7</f>
        <v>1539.35</v>
      </c>
      <c r="D18" s="1">
        <f>SQRT(POWER(B18,2)+POWER(C18,2))</f>
        <v>2719.399043060801</v>
      </c>
      <c r="E18" s="1">
        <f t="shared" si="7"/>
        <v>130.83714746209702</v>
      </c>
      <c r="F18" s="1">
        <f>E18/1.2</f>
        <v>109.03095621841419</v>
      </c>
      <c r="G18" s="1" t="s">
        <v>34</v>
      </c>
      <c r="H18" s="1" t="s">
        <v>17</v>
      </c>
      <c r="I18" s="1">
        <f t="shared" si="8"/>
        <v>130.83714746209702</v>
      </c>
      <c r="J18" s="1">
        <f t="shared" si="9"/>
        <v>261.67429492419404</v>
      </c>
      <c r="K18" s="1">
        <v>210</v>
      </c>
      <c r="L18" s="1">
        <v>0.95</v>
      </c>
      <c r="M18" s="1">
        <v>1</v>
      </c>
      <c r="N18" s="1">
        <f t="shared" si="10"/>
        <v>199.5</v>
      </c>
      <c r="O18" s="1">
        <v>1.35</v>
      </c>
      <c r="P18" s="1">
        <f t="shared" si="11"/>
        <v>269.32500000000005</v>
      </c>
      <c r="Q18" s="1">
        <v>0.54900000000000004</v>
      </c>
      <c r="R18" s="1">
        <v>5.8999999999999997E-2</v>
      </c>
      <c r="S18" s="1">
        <v>0.1603</v>
      </c>
      <c r="T18" s="1">
        <f t="shared" si="12"/>
        <v>0.29422917613055555</v>
      </c>
    </row>
    <row r="19" spans="1:20">
      <c r="A19" s="1" t="s">
        <v>39</v>
      </c>
      <c r="B19" s="1">
        <v>489.4</v>
      </c>
      <c r="C19" s="1">
        <v>219.68</v>
      </c>
      <c r="D19" s="1">
        <v>536.45000000000005</v>
      </c>
      <c r="E19" s="1">
        <f t="shared" si="7"/>
        <v>25.809962658897895</v>
      </c>
      <c r="F19" s="1">
        <f>E19/1.2</f>
        <v>21.508302215748248</v>
      </c>
      <c r="G19" s="1" t="s">
        <v>25</v>
      </c>
      <c r="H19" s="1" t="s">
        <v>17</v>
      </c>
      <c r="I19" s="1">
        <f t="shared" si="8"/>
        <v>25.809962658897895</v>
      </c>
      <c r="J19" s="1">
        <f t="shared" si="9"/>
        <v>51.61992531779579</v>
      </c>
      <c r="K19" s="1">
        <v>65</v>
      </c>
      <c r="L19" s="1">
        <v>0.95</v>
      </c>
      <c r="M19" s="1">
        <v>1</v>
      </c>
      <c r="N19" s="1">
        <f t="shared" si="10"/>
        <v>61.75</v>
      </c>
      <c r="O19" s="1">
        <v>1.35</v>
      </c>
      <c r="P19" s="1">
        <f t="shared" si="11"/>
        <v>83.362500000000011</v>
      </c>
      <c r="Q19" s="1">
        <v>3.84</v>
      </c>
      <c r="R19" s="1">
        <v>8.2000000000000003E-2</v>
      </c>
      <c r="S19" s="1">
        <v>3.0000000000000001E-3</v>
      </c>
      <c r="T19" s="1">
        <f t="shared" si="12"/>
        <v>7.9054573333333326E-3</v>
      </c>
    </row>
    <row r="20" spans="1:20">
      <c r="A20" s="4" t="s">
        <v>40</v>
      </c>
      <c r="B20" s="1">
        <f>B19+4480</f>
        <v>4969.3999999999996</v>
      </c>
      <c r="C20" s="1">
        <f>C19+3696</f>
        <v>3915.68</v>
      </c>
      <c r="D20" s="1">
        <f>SQRT(POWER(B20,2)+POWER(C20,2))</f>
        <v>6326.727923848156</v>
      </c>
      <c r="E20" s="1">
        <f t="shared" si="7"/>
        <v>304.39483916027126</v>
      </c>
      <c r="F20" s="1">
        <f t="shared" ref="F20" si="13">E20/1.2</f>
        <v>253.66236596689274</v>
      </c>
      <c r="G20" s="1" t="s">
        <v>23</v>
      </c>
      <c r="H20" s="1" t="s">
        <v>17</v>
      </c>
      <c r="I20" s="1">
        <f t="shared" si="8"/>
        <v>304.39483916027126</v>
      </c>
      <c r="J20" s="1">
        <f t="shared" si="9"/>
        <v>608.78967832054252</v>
      </c>
      <c r="K20" s="1">
        <v>560</v>
      </c>
      <c r="L20" s="1">
        <v>0.95</v>
      </c>
      <c r="M20" s="1">
        <v>1</v>
      </c>
      <c r="N20" s="1">
        <f t="shared" si="10"/>
        <v>532</v>
      </c>
      <c r="O20" s="1">
        <v>1.35</v>
      </c>
      <c r="P20" s="1">
        <f t="shared" si="11"/>
        <v>718.2</v>
      </c>
      <c r="Q20" s="1">
        <v>0.62</v>
      </c>
      <c r="R20" s="1">
        <v>1.36</v>
      </c>
      <c r="S20" s="1">
        <v>0.28387000000000001</v>
      </c>
      <c r="T20" s="1">
        <f t="shared" si="12"/>
        <v>3.3143213462999999</v>
      </c>
    </row>
    <row r="21" spans="1:20">
      <c r="A21" s="1" t="s">
        <v>41</v>
      </c>
      <c r="B21" s="1">
        <v>955.68</v>
      </c>
      <c r="C21" s="1">
        <v>432.85</v>
      </c>
      <c r="D21" s="1">
        <v>1049.1300000000001</v>
      </c>
      <c r="E21" s="1">
        <f t="shared" ref="E21:E22" si="14">D21/(2*SQRT(3)*6)</f>
        <v>50.476290659576009</v>
      </c>
      <c r="F21" s="1">
        <f t="shared" ref="F21:F22" si="15">E21/1.2</f>
        <v>42.063575549646679</v>
      </c>
      <c r="G21" s="1" t="s">
        <v>16</v>
      </c>
      <c r="H21" s="1" t="s">
        <v>17</v>
      </c>
      <c r="I21" s="1">
        <f t="shared" ref="I21:I22" si="16">E21</f>
        <v>50.476290659576009</v>
      </c>
      <c r="J21" s="1">
        <f t="shared" si="9"/>
        <v>100.95258131915202</v>
      </c>
      <c r="K21" s="1">
        <v>85</v>
      </c>
      <c r="L21" s="1">
        <v>0.95</v>
      </c>
      <c r="M21" s="1">
        <v>1</v>
      </c>
      <c r="N21" s="1">
        <f t="shared" si="10"/>
        <v>80.75</v>
      </c>
      <c r="O21" s="1">
        <v>1.35</v>
      </c>
      <c r="P21" s="1">
        <f t="shared" si="11"/>
        <v>109.0125</v>
      </c>
      <c r="Q21" s="1">
        <v>8.2000000000000003E-2</v>
      </c>
      <c r="R21" s="1">
        <v>8.7999999999999995E-2</v>
      </c>
      <c r="S21" s="1">
        <v>0.13553000000000001</v>
      </c>
      <c r="T21" s="1">
        <f t="shared" si="12"/>
        <v>2.1921329967777785E-2</v>
      </c>
    </row>
    <row r="22" spans="1:20">
      <c r="A22" s="1" t="s">
        <v>42</v>
      </c>
      <c r="B22" s="1">
        <f>1494.6+B21</f>
        <v>2450.2799999999997</v>
      </c>
      <c r="C22" s="1">
        <f>742.57+C21</f>
        <v>1175.42</v>
      </c>
      <c r="D22" s="1">
        <f>SQRT(POWER(B22,2)+POWER(C22,2))</f>
        <v>2717.6247450301153</v>
      </c>
      <c r="E22" s="1">
        <f t="shared" si="14"/>
        <v>130.75178150829376</v>
      </c>
      <c r="F22" s="1">
        <f t="shared" si="15"/>
        <v>108.95981792357814</v>
      </c>
      <c r="G22" s="1" t="s">
        <v>34</v>
      </c>
      <c r="H22" s="1" t="s">
        <v>17</v>
      </c>
      <c r="I22" s="1">
        <f t="shared" si="16"/>
        <v>130.75178150829376</v>
      </c>
      <c r="J22" s="1">
        <f t="shared" si="9"/>
        <v>261.50356301658752</v>
      </c>
      <c r="K22" s="1">
        <v>210</v>
      </c>
      <c r="L22" s="1">
        <v>0.95</v>
      </c>
      <c r="M22" s="1">
        <v>1</v>
      </c>
      <c r="N22" s="1">
        <f t="shared" si="10"/>
        <v>199.5</v>
      </c>
      <c r="O22" s="1">
        <v>1.35</v>
      </c>
      <c r="P22" s="1">
        <f t="shared" si="11"/>
        <v>269.32500000000005</v>
      </c>
      <c r="Q22" s="1">
        <v>0.54900000000000004</v>
      </c>
      <c r="R22" s="1">
        <v>5.8999999999999997E-2</v>
      </c>
      <c r="S22" s="1">
        <v>0.16778000000000001</v>
      </c>
      <c r="T22" s="1">
        <f t="shared" si="12"/>
        <v>0.32963025865277779</v>
      </c>
    </row>
    <row r="23" spans="1:20">
      <c r="S23">
        <f>S16+S17+S18+S19+S20+S21+S22</f>
        <v>1.2352300000000001</v>
      </c>
    </row>
    <row r="24" spans="1:20">
      <c r="A24" s="3"/>
    </row>
    <row r="25" spans="1:20">
      <c r="K25" s="3"/>
      <c r="L25" s="3"/>
      <c r="M25" s="3"/>
      <c r="N25" s="3"/>
      <c r="O25" s="3"/>
      <c r="P25" s="3"/>
      <c r="Q25" s="3"/>
      <c r="R25" s="3"/>
      <c r="S25" s="3"/>
      <c r="T25" s="3"/>
    </row>
  </sheetData>
  <pageMargins left="0.26041666666666669" right="0.27083333333333331" top="0.52083333333333337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2009-12-02T09:51:40Z</dcterms:modified>
</cp:coreProperties>
</file>